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GSC-01-S01\homedir\Mgrosz\Downloads\"/>
    </mc:Choice>
  </mc:AlternateContent>
  <xr:revisionPtr revIDLastSave="0" documentId="8_{AB1C1ED6-16BE-4EB5-BC85-67B49C04C113}" xr6:coauthVersionLast="47" xr6:coauthVersionMax="47" xr10:uidLastSave="{00000000-0000-0000-0000-000000000000}"/>
  <bookViews>
    <workbookView xWindow="28680" yWindow="-120" windowWidth="29040" windowHeight="15720" tabRatio="42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Sheet1!$A$1:$O$42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5" i="1" l="1"/>
  <c r="L32" i="1"/>
  <c r="M32" i="1"/>
  <c r="N32" i="1"/>
  <c r="O32" i="1"/>
  <c r="K32" i="1"/>
  <c r="K14" i="1"/>
  <c r="K35" i="1" l="1"/>
  <c r="I15" i="1"/>
  <c r="F15" i="1" s="1"/>
  <c r="I16" i="1"/>
  <c r="F16" i="1" s="1"/>
  <c r="H15" i="1" l="1"/>
  <c r="L14" i="1"/>
  <c r="I26" i="1" l="1"/>
  <c r="F26" i="1" s="1"/>
  <c r="I25" i="1"/>
  <c r="H25" i="1" s="1"/>
  <c r="I24" i="1"/>
  <c r="H24" i="1" s="1"/>
  <c r="I23" i="1"/>
  <c r="H23" i="1" s="1"/>
  <c r="I22" i="1"/>
  <c r="H22" i="1" s="1"/>
  <c r="I21" i="1"/>
  <c r="H21" i="1" s="1"/>
  <c r="I20" i="1"/>
  <c r="H20" i="1" s="1"/>
  <c r="I19" i="1"/>
  <c r="H19" i="1" s="1"/>
  <c r="I18" i="1"/>
  <c r="H18" i="1" s="1"/>
  <c r="I17" i="1"/>
  <c r="H17" i="1" s="1"/>
  <c r="I14" i="1"/>
  <c r="F14" i="1" s="1"/>
  <c r="I13" i="1"/>
  <c r="H13" i="1" s="1"/>
  <c r="I12" i="1"/>
  <c r="H12" i="1" s="1"/>
  <c r="I11" i="1"/>
  <c r="H11" i="1" s="1"/>
  <c r="H14" i="1" l="1"/>
  <c r="H16" i="1"/>
  <c r="F25" i="1"/>
  <c r="F23" i="1"/>
  <c r="F18" i="1"/>
  <c r="F21" i="1"/>
  <c r="F17" i="1"/>
  <c r="F22" i="1"/>
  <c r="F13" i="1"/>
  <c r="F24" i="1"/>
  <c r="F20" i="1"/>
  <c r="F19" i="1"/>
  <c r="F12" i="1"/>
  <c r="F11" i="1"/>
  <c r="F27" i="1" l="1"/>
  <c r="O14" i="1"/>
  <c r="N14" i="1"/>
  <c r="M14" i="1"/>
  <c r="G30" i="1"/>
  <c r="K19" i="1" l="1"/>
  <c r="H26" i="1" l="1"/>
  <c r="G28" i="1" s="1"/>
  <c r="G34" i="1" l="1"/>
  <c r="F33" i="1"/>
  <c r="G35" i="1" l="1"/>
  <c r="F30" i="1"/>
  <c r="F29" i="1" l="1"/>
  <c r="F32" i="1" s="1"/>
  <c r="F34" i="1" s="1"/>
  <c r="F35" i="1" l="1"/>
  <c r="F36" i="1" s="1"/>
  <c r="F38" i="1" l="1"/>
  <c r="N35" i="1"/>
</calcChain>
</file>

<file path=xl/sharedStrings.xml><?xml version="1.0" encoding="utf-8"?>
<sst xmlns="http://schemas.openxmlformats.org/spreadsheetml/2006/main" count="92" uniqueCount="75">
  <si>
    <t>Living square feet:</t>
  </si>
  <si>
    <t xml:space="preserve"> </t>
  </si>
  <si>
    <t>QTY</t>
  </si>
  <si>
    <t>Remaining va x 40%</t>
  </si>
  <si>
    <t>First 10kva @ 100%</t>
  </si>
  <si>
    <t>Total Va load</t>
  </si>
  <si>
    <t>Calculated amp load:</t>
  </si>
  <si>
    <t xml:space="preserve">120v Laundry Circuit (1 req) </t>
  </si>
  <si>
    <t>Dryer</t>
  </si>
  <si>
    <t>Cooktop</t>
  </si>
  <si>
    <t>Garbage Disposal</t>
  </si>
  <si>
    <t>Dishwasher</t>
  </si>
  <si>
    <t>Pool</t>
  </si>
  <si>
    <t>A</t>
  </si>
  <si>
    <t>Divide by 240</t>
  </si>
  <si>
    <t>B</t>
  </si>
  <si>
    <t>(C=A-10,000x.4) C</t>
  </si>
  <si>
    <t>E</t>
  </si>
  <si>
    <t>Hot Water HTR</t>
  </si>
  <si>
    <t>(D=B+C)  D</t>
  </si>
  <si>
    <t>Range</t>
  </si>
  <si>
    <t>Total AC Load</t>
  </si>
  <si>
    <t xml:space="preserve">VA </t>
  </si>
  <si>
    <t>Small Appliance Circuits (min 2)</t>
  </si>
  <si>
    <t>Wall Oven (sgl=7000 dbl=10200)</t>
  </si>
  <si>
    <t>For LTS do not use living square feet. Instead use general for each lighting &amp; plug circuit except kitchen &amp; 1 furnace for each A/C.</t>
  </si>
  <si>
    <t>Customer:</t>
  </si>
  <si>
    <t>Address:</t>
  </si>
  <si>
    <t>Single Phase Residential Only</t>
  </si>
  <si>
    <t>Panel 1</t>
  </si>
  <si>
    <t>Panel 2</t>
  </si>
  <si>
    <t>Panel 3</t>
  </si>
  <si>
    <t>Panel 4</t>
  </si>
  <si>
    <t>Electrical Panel AMPs</t>
  </si>
  <si>
    <t>Times 240</t>
  </si>
  <si>
    <t>AC 1</t>
  </si>
  <si>
    <t>AC 2</t>
  </si>
  <si>
    <t>AC 3</t>
  </si>
  <si>
    <t>AC 4</t>
  </si>
  <si>
    <t>Running Amps</t>
  </si>
  <si>
    <t>Sub Total Load</t>
  </si>
  <si>
    <t>Total AC Load @ 100%:</t>
  </si>
  <si>
    <t>SMM</t>
  </si>
  <si>
    <t>Shed</t>
  </si>
  <si>
    <t>Gen</t>
  </si>
  <si>
    <t>Meter Can</t>
  </si>
  <si>
    <t>AC Shed</t>
  </si>
  <si>
    <t>Utility Shed</t>
  </si>
  <si>
    <t>Total Shed</t>
  </si>
  <si>
    <t>AC Shed (y)</t>
  </si>
  <si>
    <t>Electric Heat</t>
  </si>
  <si>
    <t xml:space="preserve">Breaker Size </t>
  </si>
  <si>
    <t>Heat 1</t>
  </si>
  <si>
    <t>Heat 2</t>
  </si>
  <si>
    <t>Heat 3</t>
  </si>
  <si>
    <t>Heat 4</t>
  </si>
  <si>
    <t>Heat 5</t>
  </si>
  <si>
    <t>WHOLE HOME</t>
  </si>
  <si>
    <t>Total va of Heat</t>
  </si>
  <si>
    <t>KW</t>
  </si>
  <si>
    <t xml:space="preserve"> Whole home with electric heat. AIRCOOLED WILL NOT RUN ELECTRIC HEAT</t>
  </si>
  <si>
    <t>Recommended Generator Size NG</t>
  </si>
  <si>
    <t>Recommended Generator Size LP</t>
  </si>
  <si>
    <t>Fridge/Freezer</t>
  </si>
  <si>
    <t>AC5</t>
  </si>
  <si>
    <t>Air Conditioners (RLA)/Heat Pump</t>
  </si>
  <si>
    <t>Well/Sump Pump</t>
  </si>
  <si>
    <t>Microwave</t>
  </si>
  <si>
    <t>Shed (y)</t>
  </si>
  <si>
    <t>X 240</t>
  </si>
  <si>
    <t>Furnace/blower</t>
  </si>
  <si>
    <t>Gas Appliances:</t>
  </si>
  <si>
    <t>EC#:</t>
  </si>
  <si>
    <t>D+E+EV Charger</t>
  </si>
  <si>
    <t>EV Charger (Breaker Size)@100%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</si>
</sst>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8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sz val="8"/>
      <color indexed="8"/>
      <name val="Calibri"/>
      <family val="2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9C650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23"/>
      <name val="Arial"/>
      <family val="2"/>
    </font>
    <font>
      <b/>
      <sz val="11"/>
      <color indexed="8"/>
      <name val="Calibri"/>
      <family val="2"/>
    </font>
    <font>
      <b/>
      <sz val="11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i/>
      <sz val="10"/>
      <color indexed="8"/>
      <name val="Calibri"/>
      <family val="2"/>
    </font>
    <font>
      <sz val="24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3" borderId="0" applyNumberFormat="0" applyBorder="0" applyAlignment="0" applyProtection="0"/>
  </cellStyleXfs>
  <cellXfs count="17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5" fillId="0" borderId="0" xfId="0" applyFont="1"/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3" fontId="4" fillId="2" borderId="29" xfId="0" applyNumberFormat="1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4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left"/>
    </xf>
    <xf numFmtId="0" fontId="0" fillId="0" borderId="19" xfId="0" applyBorder="1"/>
    <xf numFmtId="0" fontId="4" fillId="2" borderId="29" xfId="0" applyFont="1" applyFill="1" applyBorder="1" applyAlignment="1">
      <alignment horizontal="center"/>
    </xf>
    <xf numFmtId="3" fontId="4" fillId="2" borderId="29" xfId="0" applyNumberFormat="1" applyFont="1" applyFill="1" applyBorder="1" applyAlignment="1">
      <alignment horizontal="center"/>
    </xf>
    <xf numFmtId="3" fontId="4" fillId="2" borderId="30" xfId="0" applyNumberFormat="1" applyFont="1" applyFill="1" applyBorder="1" applyAlignment="1">
      <alignment horizontal="center" vertical="center"/>
    </xf>
    <xf numFmtId="0" fontId="4" fillId="0" borderId="19" xfId="0" applyFont="1" applyBorder="1" applyAlignment="1">
      <alignment horizontal="left"/>
    </xf>
    <xf numFmtId="3" fontId="4" fillId="0" borderId="19" xfId="0" applyNumberFormat="1" applyFont="1" applyBorder="1" applyAlignment="1">
      <alignment horizontal="center"/>
    </xf>
    <xf numFmtId="3" fontId="4" fillId="0" borderId="20" xfId="0" applyNumberFormat="1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3" fontId="4" fillId="0" borderId="6" xfId="0" applyNumberFormat="1" applyFont="1" applyBorder="1" applyAlignment="1">
      <alignment horizontal="center"/>
    </xf>
    <xf numFmtId="3" fontId="13" fillId="0" borderId="2" xfId="1" applyNumberFormat="1" applyFont="1" applyFill="1" applyBorder="1" applyAlignment="1">
      <alignment horizontal="center"/>
    </xf>
    <xf numFmtId="3" fontId="13" fillId="0" borderId="4" xfId="1" applyNumberFormat="1" applyFont="1" applyFill="1" applyBorder="1" applyAlignment="1">
      <alignment horizontal="center"/>
    </xf>
    <xf numFmtId="3" fontId="4" fillId="0" borderId="7" xfId="0" applyNumberFormat="1" applyFont="1" applyBorder="1" applyAlignment="1">
      <alignment horizontal="center"/>
    </xf>
    <xf numFmtId="3" fontId="4" fillId="0" borderId="41" xfId="0" applyNumberFormat="1" applyFont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3" fontId="4" fillId="0" borderId="34" xfId="0" applyNumberFormat="1" applyFont="1" applyBorder="1" applyAlignment="1">
      <alignment horizontal="center"/>
    </xf>
    <xf numFmtId="1" fontId="4" fillId="0" borderId="42" xfId="0" applyNumberFormat="1" applyFont="1" applyBorder="1" applyAlignment="1">
      <alignment horizontal="center"/>
    </xf>
    <xf numFmtId="3" fontId="4" fillId="0" borderId="20" xfId="1" applyNumberFormat="1" applyFont="1" applyFill="1" applyBorder="1" applyAlignment="1">
      <alignment horizontal="center"/>
    </xf>
    <xf numFmtId="3" fontId="4" fillId="0" borderId="19" xfId="1" applyNumberFormat="1" applyFont="1" applyFill="1" applyBorder="1" applyAlignment="1">
      <alignment horizontal="center"/>
    </xf>
    <xf numFmtId="3" fontId="4" fillId="0" borderId="6" xfId="1" applyNumberFormat="1" applyFont="1" applyFill="1" applyBorder="1" applyAlignment="1">
      <alignment horizontal="center"/>
    </xf>
    <xf numFmtId="3" fontId="4" fillId="0" borderId="49" xfId="0" applyNumberFormat="1" applyFont="1" applyBorder="1" applyAlignment="1">
      <alignment horizontal="center"/>
    </xf>
    <xf numFmtId="0" fontId="0" fillId="0" borderId="50" xfId="0" applyBorder="1"/>
    <xf numFmtId="0" fontId="4" fillId="0" borderId="50" xfId="0" applyFont="1" applyBorder="1" applyAlignment="1">
      <alignment horizontal="center"/>
    </xf>
    <xf numFmtId="3" fontId="4" fillId="0" borderId="51" xfId="0" applyNumberFormat="1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4" fillId="0" borderId="55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38" xfId="0" applyFont="1" applyBorder="1" applyAlignment="1">
      <alignment horizontal="left"/>
    </xf>
    <xf numFmtId="0" fontId="4" fillId="0" borderId="35" xfId="0" applyFont="1" applyBorder="1" applyAlignment="1">
      <alignment horizontal="left"/>
    </xf>
    <xf numFmtId="0" fontId="4" fillId="0" borderId="26" xfId="0" applyFont="1" applyBorder="1" applyAlignment="1">
      <alignment horizontal="left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4" xfId="0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17" fillId="0" borderId="1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4" fillId="0" borderId="27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5" fillId="2" borderId="33" xfId="0" applyFont="1" applyFill="1" applyBorder="1" applyAlignment="1">
      <alignment horizontal="center"/>
    </xf>
    <xf numFmtId="0" fontId="15" fillId="2" borderId="29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164" fontId="4" fillId="0" borderId="52" xfId="0" applyNumberFormat="1" applyFont="1" applyBorder="1" applyAlignment="1">
      <alignment horizontal="center" vertical="center"/>
    </xf>
    <xf numFmtId="165" fontId="4" fillId="0" borderId="14" xfId="0" applyNumberFormat="1" applyFont="1" applyBorder="1" applyAlignment="1">
      <alignment horizontal="center" vertical="center"/>
    </xf>
    <xf numFmtId="165" fontId="4" fillId="0" borderId="16" xfId="0" applyNumberFormat="1" applyFont="1" applyBorder="1" applyAlignment="1">
      <alignment horizontal="center" vertical="center"/>
    </xf>
    <xf numFmtId="0" fontId="4" fillId="0" borderId="36" xfId="0" applyFont="1" applyBorder="1" applyAlignment="1">
      <alignment horizontal="left"/>
    </xf>
    <xf numFmtId="0" fontId="4" fillId="0" borderId="37" xfId="0" applyFont="1" applyBorder="1" applyAlignment="1">
      <alignment horizontal="left"/>
    </xf>
    <xf numFmtId="0" fontId="4" fillId="0" borderId="31" xfId="0" applyFont="1" applyBorder="1" applyAlignment="1">
      <alignment horizontal="left"/>
    </xf>
    <xf numFmtId="0" fontId="4" fillId="0" borderId="32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8" xfId="0" applyFont="1" applyBorder="1" applyAlignment="1">
      <alignment horizontal="left"/>
    </xf>
    <xf numFmtId="0" fontId="4" fillId="0" borderId="35" xfId="0" applyFont="1" applyBorder="1" applyAlignment="1">
      <alignment horizontal="left"/>
    </xf>
    <xf numFmtId="0" fontId="4" fillId="0" borderId="26" xfId="0" applyFont="1" applyBorder="1" applyAlignment="1">
      <alignment horizontal="left"/>
    </xf>
    <xf numFmtId="0" fontId="6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3" fontId="4" fillId="2" borderId="8" xfId="0" applyNumberFormat="1" applyFont="1" applyFill="1" applyBorder="1" applyAlignment="1">
      <alignment horizontal="center"/>
    </xf>
    <xf numFmtId="3" fontId="4" fillId="2" borderId="47" xfId="0" applyNumberFormat="1" applyFont="1" applyFill="1" applyBorder="1" applyAlignment="1">
      <alignment horizontal="center"/>
    </xf>
    <xf numFmtId="3" fontId="4" fillId="2" borderId="48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64" fontId="4" fillId="0" borderId="19" xfId="0" applyNumberFormat="1" applyFont="1" applyBorder="1" applyAlignment="1">
      <alignment horizontal="center" vertical="center"/>
    </xf>
    <xf numFmtId="164" fontId="4" fillId="0" borderId="53" xfId="0" applyNumberFormat="1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4" fontId="4" fillId="0" borderId="20" xfId="0" applyNumberFormat="1" applyFont="1" applyBorder="1" applyAlignment="1">
      <alignment horizontal="center" vertical="center"/>
    </xf>
    <xf numFmtId="4" fontId="4" fillId="0" borderId="19" xfId="0" applyNumberFormat="1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4" fontId="4" fillId="0" borderId="17" xfId="0" applyNumberFormat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/>
    </xf>
    <xf numFmtId="164" fontId="4" fillId="0" borderId="54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/>
    </xf>
    <xf numFmtId="0" fontId="0" fillId="2" borderId="47" xfId="0" applyFill="1" applyBorder="1" applyAlignment="1">
      <alignment horizontal="center"/>
    </xf>
    <xf numFmtId="0" fontId="0" fillId="2" borderId="48" xfId="0" applyFill="1" applyBorder="1" applyAlignment="1">
      <alignment horizontal="center"/>
    </xf>
    <xf numFmtId="3" fontId="4" fillId="0" borderId="43" xfId="0" applyNumberFormat="1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1" fontId="4" fillId="0" borderId="7" xfId="0" applyNumberFormat="1" applyFont="1" applyBorder="1" applyAlignment="1">
      <alignment horizontal="center"/>
    </xf>
    <xf numFmtId="0" fontId="4" fillId="0" borderId="39" xfId="0" applyFont="1" applyBorder="1" applyAlignment="1">
      <alignment horizontal="left" vertical="top"/>
    </xf>
    <xf numFmtId="0" fontId="4" fillId="0" borderId="40" xfId="0" applyFont="1" applyBorder="1" applyAlignment="1">
      <alignment horizontal="left" vertical="top"/>
    </xf>
    <xf numFmtId="0" fontId="4" fillId="0" borderId="25" xfId="0" applyFont="1" applyBorder="1" applyAlignment="1">
      <alignment horizontal="left" vertical="top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3" fontId="4" fillId="2" borderId="18" xfId="0" applyNumberFormat="1" applyFont="1" applyFill="1" applyBorder="1" applyAlignment="1">
      <alignment horizontal="center"/>
    </xf>
    <xf numFmtId="3" fontId="4" fillId="2" borderId="10" xfId="0" applyNumberFormat="1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3" fontId="4" fillId="0" borderId="45" xfId="0" applyNumberFormat="1" applyFont="1" applyBorder="1" applyAlignment="1">
      <alignment horizontal="center"/>
    </xf>
    <xf numFmtId="3" fontId="4" fillId="0" borderId="46" xfId="0" applyNumberFormat="1" applyFont="1" applyBorder="1" applyAlignment="1">
      <alignment horizontal="center"/>
    </xf>
    <xf numFmtId="0" fontId="0" fillId="0" borderId="2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2" borderId="47" xfId="0" applyFont="1" applyFill="1" applyBorder="1" applyAlignment="1">
      <alignment horizontal="center"/>
    </xf>
    <xf numFmtId="0" fontId="4" fillId="2" borderId="48" xfId="0" applyFont="1" applyFill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2">
    <cellStyle name="Neutral" xfId="1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207897</xdr:colOff>
      <xdr:row>1</xdr:row>
      <xdr:rowOff>17930</xdr:rowOff>
    </xdr:from>
    <xdr:to>
      <xdr:col>10</xdr:col>
      <xdr:colOff>609601</xdr:colOff>
      <xdr:row>7</xdr:row>
      <xdr:rowOff>155843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FDD3023-C6A2-4E03-908C-D3B085C915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89097" y="197224"/>
          <a:ext cx="3924833" cy="12674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41"/>
  <sheetViews>
    <sheetView tabSelected="1" zoomScale="85" zoomScaleNormal="85" workbookViewId="0">
      <selection activeCell="C27" sqref="C27:E27"/>
    </sheetView>
  </sheetViews>
  <sheetFormatPr defaultRowHeight="14.4" x14ac:dyDescent="0.3"/>
  <cols>
    <col min="1" max="1" width="10" customWidth="1"/>
    <col min="3" max="3" width="9.88671875" customWidth="1"/>
    <col min="4" max="4" width="8.77734375" customWidth="1"/>
    <col min="5" max="5" width="8.77734375" style="1" customWidth="1"/>
    <col min="6" max="6" width="8.77734375" customWidth="1"/>
    <col min="7" max="7" width="4.88671875" customWidth="1"/>
    <col min="8" max="8" width="8.77734375" style="1" customWidth="1"/>
    <col min="9" max="9" width="2.77734375" customWidth="1"/>
    <col min="10" max="13" width="9.44140625" customWidth="1"/>
    <col min="14" max="14" width="10.109375" customWidth="1"/>
    <col min="15" max="15" width="9.44140625" customWidth="1"/>
  </cols>
  <sheetData>
    <row r="2" spans="1:16" x14ac:dyDescent="0.3">
      <c r="P2" s="2"/>
    </row>
    <row r="3" spans="1:16" ht="15.6" x14ac:dyDescent="0.3">
      <c r="A3" s="12" t="s">
        <v>26</v>
      </c>
      <c r="M3" s="124"/>
      <c r="N3" s="124"/>
      <c r="P3" s="13"/>
    </row>
    <row r="4" spans="1:16" ht="15.6" x14ac:dyDescent="0.3">
      <c r="A4" s="4"/>
      <c r="M4" s="124"/>
      <c r="N4" s="124"/>
      <c r="P4" s="13"/>
    </row>
    <row r="5" spans="1:16" ht="15.6" x14ac:dyDescent="0.3">
      <c r="A5" s="12" t="s">
        <v>27</v>
      </c>
      <c r="E5"/>
      <c r="M5" s="124"/>
      <c r="N5" s="124"/>
      <c r="P5" s="13"/>
    </row>
    <row r="6" spans="1:16" x14ac:dyDescent="0.3">
      <c r="A6" t="s">
        <v>1</v>
      </c>
      <c r="B6" s="3"/>
      <c r="C6" s="3"/>
      <c r="K6" s="14"/>
      <c r="M6" s="14"/>
      <c r="P6" s="13"/>
    </row>
    <row r="7" spans="1:16" x14ac:dyDescent="0.3">
      <c r="A7" t="s">
        <v>1</v>
      </c>
      <c r="L7" s="13" t="s">
        <v>1</v>
      </c>
      <c r="M7" s="13"/>
      <c r="P7" s="13"/>
    </row>
    <row r="8" spans="1:16" x14ac:dyDescent="0.3">
      <c r="E8"/>
      <c r="L8" s="13" t="s">
        <v>1</v>
      </c>
      <c r="M8" s="13"/>
    </row>
    <row r="9" spans="1:16" ht="15" thickBot="1" x14ac:dyDescent="0.35">
      <c r="A9" t="s">
        <v>72</v>
      </c>
      <c r="D9" s="15"/>
      <c r="F9" t="s">
        <v>1</v>
      </c>
      <c r="H9" s="1" t="s">
        <v>1</v>
      </c>
    </row>
    <row r="10" spans="1:16" ht="15" thickBot="1" x14ac:dyDescent="0.35">
      <c r="A10" s="72" t="s">
        <v>28</v>
      </c>
      <c r="B10" s="73"/>
      <c r="C10" s="73"/>
      <c r="D10" s="17" t="s">
        <v>2</v>
      </c>
      <c r="E10" s="17" t="s">
        <v>22</v>
      </c>
      <c r="F10" s="18" t="s">
        <v>44</v>
      </c>
      <c r="G10" s="8" t="s">
        <v>43</v>
      </c>
      <c r="H10" s="19" t="s">
        <v>42</v>
      </c>
      <c r="J10" s="127" t="s">
        <v>65</v>
      </c>
      <c r="K10" s="128"/>
      <c r="L10" s="128"/>
      <c r="M10" s="128"/>
      <c r="N10" s="128"/>
      <c r="O10" s="129"/>
    </row>
    <row r="11" spans="1:16" ht="15" thickBot="1" x14ac:dyDescent="0.35">
      <c r="A11" s="80" t="s">
        <v>0</v>
      </c>
      <c r="B11" s="81"/>
      <c r="C11" s="82"/>
      <c r="D11" s="22">
        <v>0</v>
      </c>
      <c r="E11" s="22">
        <v>3</v>
      </c>
      <c r="F11" s="32">
        <f>IF(I11=-1,0,D11*E11)</f>
        <v>0</v>
      </c>
      <c r="G11" s="32" t="s">
        <v>1</v>
      </c>
      <c r="H11" s="25">
        <f>IF(I11=-1,D11*E11,0)</f>
        <v>0</v>
      </c>
      <c r="I11" s="10">
        <f>IF(G11&gt;0, IF(G11&lt;6,-1,0),0)</f>
        <v>0</v>
      </c>
      <c r="J11" s="55" t="s">
        <v>39</v>
      </c>
      <c r="K11" s="5" t="s">
        <v>35</v>
      </c>
      <c r="L11" s="6" t="s">
        <v>36</v>
      </c>
      <c r="M11" s="6" t="s">
        <v>37</v>
      </c>
      <c r="N11" s="6" t="s">
        <v>38</v>
      </c>
      <c r="O11" s="7" t="s">
        <v>64</v>
      </c>
    </row>
    <row r="12" spans="1:16" ht="15" customHeight="1" x14ac:dyDescent="0.3">
      <c r="A12" s="23" t="s">
        <v>23</v>
      </c>
      <c r="B12" s="20"/>
      <c r="C12" s="20"/>
      <c r="D12" s="21">
        <v>0</v>
      </c>
      <c r="E12" s="21">
        <v>1500</v>
      </c>
      <c r="F12" s="33">
        <f>IF(I12=-1,0,D12*E12)</f>
        <v>0</v>
      </c>
      <c r="G12" s="33" t="s">
        <v>1</v>
      </c>
      <c r="H12" s="26">
        <f>IF(I12=-1,D12*E12,0)</f>
        <v>0</v>
      </c>
      <c r="I12" s="11">
        <f t="shared" ref="I12:I26" si="0">IF(G12&gt;0, IF(G12&lt;6,-1,0),0)</f>
        <v>0</v>
      </c>
      <c r="J12" s="136"/>
      <c r="K12" s="134">
        <v>0</v>
      </c>
      <c r="L12" s="130"/>
      <c r="M12" s="130"/>
      <c r="N12" s="130"/>
      <c r="O12" s="132"/>
    </row>
    <row r="13" spans="1:16" ht="15" thickBot="1" x14ac:dyDescent="0.35">
      <c r="A13" s="87" t="s">
        <v>7</v>
      </c>
      <c r="B13" s="88"/>
      <c r="C13" s="89"/>
      <c r="D13" s="21">
        <v>0</v>
      </c>
      <c r="E13" s="21">
        <v>1500</v>
      </c>
      <c r="F13" s="33">
        <f t="shared" ref="F13:F26" si="1">IF(I13=-1,0,D13*E13)</f>
        <v>0</v>
      </c>
      <c r="G13" s="33" t="s">
        <v>1</v>
      </c>
      <c r="H13" s="26">
        <f t="shared" ref="H13:H25" si="2">IF(I13=-1,D13*E13,0)</f>
        <v>0</v>
      </c>
      <c r="I13" s="11">
        <f t="shared" si="0"/>
        <v>0</v>
      </c>
      <c r="J13" s="137"/>
      <c r="K13" s="135"/>
      <c r="L13" s="131"/>
      <c r="M13" s="131"/>
      <c r="N13" s="131"/>
      <c r="O13" s="133"/>
    </row>
    <row r="14" spans="1:16" x14ac:dyDescent="0.3">
      <c r="A14" s="87" t="s">
        <v>8</v>
      </c>
      <c r="B14" s="88"/>
      <c r="C14" s="89"/>
      <c r="D14" s="21">
        <v>0</v>
      </c>
      <c r="E14" s="21">
        <v>5000</v>
      </c>
      <c r="F14" s="33">
        <f t="shared" si="1"/>
        <v>0</v>
      </c>
      <c r="G14" s="33"/>
      <c r="H14" s="26">
        <f>IF(I14=-1,D14*E14,0)</f>
        <v>0</v>
      </c>
      <c r="I14" s="11">
        <f t="shared" si="0"/>
        <v>0</v>
      </c>
      <c r="J14" s="74" t="s">
        <v>34</v>
      </c>
      <c r="K14" s="76">
        <f>K12*240</f>
        <v>0</v>
      </c>
      <c r="L14" s="125">
        <f>L12*240</f>
        <v>0</v>
      </c>
      <c r="M14" s="125">
        <f>M12*240</f>
        <v>0</v>
      </c>
      <c r="N14" s="125">
        <f>N12*240</f>
        <v>0</v>
      </c>
      <c r="O14" s="138">
        <f>O12*240</f>
        <v>0</v>
      </c>
    </row>
    <row r="15" spans="1:16" x14ac:dyDescent="0.3">
      <c r="A15" s="42" t="s">
        <v>67</v>
      </c>
      <c r="B15" s="43"/>
      <c r="C15" s="44"/>
      <c r="D15" s="21">
        <v>0</v>
      </c>
      <c r="E15" s="21">
        <v>1500</v>
      </c>
      <c r="F15" s="33">
        <f t="shared" si="1"/>
        <v>0</v>
      </c>
      <c r="G15" s="33"/>
      <c r="H15" s="26">
        <f>IF(I15=-1,D15*E15,0)</f>
        <v>0</v>
      </c>
      <c r="I15" s="11">
        <f t="shared" si="0"/>
        <v>0</v>
      </c>
      <c r="J15" s="75"/>
      <c r="K15" s="77"/>
      <c r="L15" s="126"/>
      <c r="M15" s="126"/>
      <c r="N15" s="126"/>
      <c r="O15" s="139"/>
    </row>
    <row r="16" spans="1:16" ht="15" thickBot="1" x14ac:dyDescent="0.35">
      <c r="A16" s="87" t="s">
        <v>24</v>
      </c>
      <c r="B16" s="88"/>
      <c r="C16" s="89"/>
      <c r="D16" s="21">
        <v>0</v>
      </c>
      <c r="E16" s="21">
        <v>7000</v>
      </c>
      <c r="F16" s="33">
        <f>IF(I16=-1,0,D16*E16)</f>
        <v>0</v>
      </c>
      <c r="G16" s="33"/>
      <c r="H16" s="26">
        <f>IF(I16=-1,D16*E16,0)</f>
        <v>0</v>
      </c>
      <c r="I16" s="11">
        <f t="shared" si="0"/>
        <v>0</v>
      </c>
      <c r="J16" s="75"/>
      <c r="K16" s="77"/>
      <c r="L16" s="126"/>
      <c r="M16" s="126"/>
      <c r="N16" s="126"/>
      <c r="O16" s="139"/>
    </row>
    <row r="17" spans="1:15" ht="15.75" customHeight="1" x14ac:dyDescent="0.3">
      <c r="A17" s="87" t="s">
        <v>20</v>
      </c>
      <c r="B17" s="88"/>
      <c r="C17" s="89"/>
      <c r="D17" s="21">
        <v>0</v>
      </c>
      <c r="E17" s="21">
        <v>11000</v>
      </c>
      <c r="F17" s="33">
        <f t="shared" si="1"/>
        <v>0</v>
      </c>
      <c r="G17" s="33" t="s">
        <v>1</v>
      </c>
      <c r="H17" s="26">
        <f t="shared" si="2"/>
        <v>0</v>
      </c>
      <c r="I17" s="11">
        <f t="shared" si="0"/>
        <v>0</v>
      </c>
      <c r="J17" s="83" t="s">
        <v>49</v>
      </c>
      <c r="K17" s="85"/>
      <c r="L17" s="140"/>
      <c r="M17" s="140" t="s">
        <v>1</v>
      </c>
      <c r="N17" s="140" t="s">
        <v>1</v>
      </c>
      <c r="O17" s="167" t="s">
        <v>1</v>
      </c>
    </row>
    <row r="18" spans="1:15" ht="15" thickBot="1" x14ac:dyDescent="0.35">
      <c r="A18" s="87" t="s">
        <v>9</v>
      </c>
      <c r="B18" s="88"/>
      <c r="C18" s="89"/>
      <c r="D18" s="21">
        <v>0</v>
      </c>
      <c r="E18" s="21">
        <v>6700</v>
      </c>
      <c r="F18" s="33">
        <f t="shared" si="1"/>
        <v>0</v>
      </c>
      <c r="G18" s="33" t="s">
        <v>1</v>
      </c>
      <c r="H18" s="26">
        <f t="shared" si="2"/>
        <v>0</v>
      </c>
      <c r="I18" s="11">
        <f t="shared" si="0"/>
        <v>0</v>
      </c>
      <c r="J18" s="84"/>
      <c r="K18" s="86"/>
      <c r="L18" s="141"/>
      <c r="M18" s="141"/>
      <c r="N18" s="141"/>
      <c r="O18" s="168"/>
    </row>
    <row r="19" spans="1:15" x14ac:dyDescent="0.3">
      <c r="A19" s="87" t="s">
        <v>10</v>
      </c>
      <c r="B19" s="88"/>
      <c r="C19" s="89"/>
      <c r="D19" s="21">
        <v>0</v>
      </c>
      <c r="E19" s="21">
        <v>1176</v>
      </c>
      <c r="F19" s="33">
        <f t="shared" si="1"/>
        <v>0</v>
      </c>
      <c r="G19" s="33" t="s">
        <v>1</v>
      </c>
      <c r="H19" s="26">
        <f t="shared" si="2"/>
        <v>0</v>
      </c>
      <c r="I19" s="11">
        <f t="shared" si="0"/>
        <v>0</v>
      </c>
      <c r="J19" s="63" t="s">
        <v>21</v>
      </c>
      <c r="K19" s="78">
        <f>IF(K17="y",0,K14)+IF(L17="y",0,L14)+IF(M17="y",0,M14)+IF(N17="y",0,N14)+IF(O17="y",0,O14)</f>
        <v>0</v>
      </c>
      <c r="L19" s="99" t="s">
        <v>33</v>
      </c>
      <c r="M19" s="100"/>
      <c r="N19" s="100"/>
      <c r="O19" s="101"/>
    </row>
    <row r="20" spans="1:15" ht="15" thickBot="1" x14ac:dyDescent="0.35">
      <c r="A20" s="87" t="s">
        <v>11</v>
      </c>
      <c r="B20" s="88"/>
      <c r="C20" s="89"/>
      <c r="D20" s="21">
        <v>0</v>
      </c>
      <c r="E20" s="21">
        <v>1500</v>
      </c>
      <c r="F20" s="33">
        <f t="shared" si="1"/>
        <v>0</v>
      </c>
      <c r="G20" s="33" t="s">
        <v>1</v>
      </c>
      <c r="H20" s="26">
        <f t="shared" si="2"/>
        <v>0</v>
      </c>
      <c r="I20" s="11">
        <f t="shared" si="0"/>
        <v>0</v>
      </c>
      <c r="J20" s="56"/>
      <c r="K20" s="79"/>
      <c r="L20" s="102"/>
      <c r="M20" s="103"/>
      <c r="N20" s="103"/>
      <c r="O20" s="104"/>
    </row>
    <row r="21" spans="1:15" x14ac:dyDescent="0.3">
      <c r="A21" s="87" t="s">
        <v>63</v>
      </c>
      <c r="B21" s="88"/>
      <c r="C21" s="89"/>
      <c r="D21" s="21">
        <v>0</v>
      </c>
      <c r="E21" s="21">
        <v>1500</v>
      </c>
      <c r="F21" s="33">
        <f t="shared" si="1"/>
        <v>0</v>
      </c>
      <c r="G21" s="33"/>
      <c r="H21" s="26">
        <f t="shared" si="2"/>
        <v>0</v>
      </c>
      <c r="I21" s="11">
        <f t="shared" si="0"/>
        <v>0</v>
      </c>
      <c r="J21" s="99" t="s">
        <v>45</v>
      </c>
      <c r="K21" s="100"/>
      <c r="L21" s="142" t="s">
        <v>29</v>
      </c>
      <c r="M21" s="140" t="s">
        <v>30</v>
      </c>
      <c r="N21" s="140" t="s">
        <v>31</v>
      </c>
      <c r="O21" s="167" t="s">
        <v>32</v>
      </c>
    </row>
    <row r="22" spans="1:15" ht="15" thickBot="1" x14ac:dyDescent="0.35">
      <c r="A22" s="87" t="s">
        <v>12</v>
      </c>
      <c r="B22" s="88"/>
      <c r="C22" s="89"/>
      <c r="D22" s="21">
        <v>0</v>
      </c>
      <c r="E22" s="21">
        <v>7200</v>
      </c>
      <c r="F22" s="33">
        <f t="shared" si="1"/>
        <v>0</v>
      </c>
      <c r="G22" s="33"/>
      <c r="H22" s="26">
        <f t="shared" si="2"/>
        <v>0</v>
      </c>
      <c r="I22" s="11">
        <f t="shared" si="0"/>
        <v>0</v>
      </c>
      <c r="J22" s="102"/>
      <c r="K22" s="103"/>
      <c r="L22" s="143"/>
      <c r="M22" s="171"/>
      <c r="N22" s="171"/>
      <c r="O22" s="172"/>
    </row>
    <row r="23" spans="1:15" x14ac:dyDescent="0.3">
      <c r="A23" s="87" t="s">
        <v>18</v>
      </c>
      <c r="B23" s="88"/>
      <c r="C23" s="89"/>
      <c r="D23" s="21">
        <v>0</v>
      </c>
      <c r="E23" s="21">
        <v>4500</v>
      </c>
      <c r="F23" s="33">
        <f t="shared" si="1"/>
        <v>0</v>
      </c>
      <c r="G23" s="33"/>
      <c r="H23" s="26">
        <f t="shared" si="2"/>
        <v>0</v>
      </c>
      <c r="I23" s="11">
        <f t="shared" si="0"/>
        <v>0</v>
      </c>
      <c r="J23" s="75">
        <v>200</v>
      </c>
      <c r="K23" s="96"/>
      <c r="L23" s="177"/>
      <c r="M23" s="173"/>
      <c r="N23" s="173"/>
      <c r="O23" s="175"/>
    </row>
    <row r="24" spans="1:15" ht="15" thickBot="1" x14ac:dyDescent="0.35">
      <c r="A24" s="87" t="s">
        <v>70</v>
      </c>
      <c r="B24" s="88"/>
      <c r="C24" s="89"/>
      <c r="D24" s="21">
        <v>0</v>
      </c>
      <c r="E24" s="21">
        <v>1200</v>
      </c>
      <c r="F24" s="33">
        <f t="shared" si="1"/>
        <v>0</v>
      </c>
      <c r="G24" s="33" t="s">
        <v>1</v>
      </c>
      <c r="H24" s="26">
        <f t="shared" si="2"/>
        <v>0</v>
      </c>
      <c r="I24" s="11">
        <f t="shared" si="0"/>
        <v>0</v>
      </c>
      <c r="J24" s="97"/>
      <c r="K24" s="98"/>
      <c r="L24" s="178"/>
      <c r="M24" s="174"/>
      <c r="N24" s="174"/>
      <c r="O24" s="176"/>
    </row>
    <row r="25" spans="1:15" x14ac:dyDescent="0.3">
      <c r="A25" s="87" t="s">
        <v>74</v>
      </c>
      <c r="B25" s="88"/>
      <c r="C25" s="89"/>
      <c r="D25" s="21">
        <v>0</v>
      </c>
      <c r="E25" s="21">
        <f>D25*240*0.8</f>
        <v>0</v>
      </c>
      <c r="F25" s="33">
        <f>IF(I25=-1,0,E25)</f>
        <v>0</v>
      </c>
      <c r="G25" s="33"/>
      <c r="H25" s="26">
        <f>IF(I25=-1,E25,0)</f>
        <v>0</v>
      </c>
      <c r="I25" s="11">
        <f t="shared" si="0"/>
        <v>0</v>
      </c>
    </row>
    <row r="26" spans="1:15" ht="15" thickBot="1" x14ac:dyDescent="0.35">
      <c r="A26" s="151" t="s">
        <v>66</v>
      </c>
      <c r="B26" s="152"/>
      <c r="C26" s="153"/>
      <c r="D26" s="24">
        <v>0</v>
      </c>
      <c r="E26" s="24">
        <v>4500</v>
      </c>
      <c r="F26" s="24">
        <f t="shared" si="1"/>
        <v>0</v>
      </c>
      <c r="G26" s="34"/>
      <c r="H26" s="27">
        <f t="shared" ref="H26" si="3">IF(G26="y",E26*D26,0)</f>
        <v>0</v>
      </c>
      <c r="I26" s="11">
        <f t="shared" si="0"/>
        <v>0</v>
      </c>
      <c r="J26" t="s">
        <v>71</v>
      </c>
    </row>
    <row r="27" spans="1:15" ht="15" thickBot="1" x14ac:dyDescent="0.35">
      <c r="A27" s="105" t="s">
        <v>13</v>
      </c>
      <c r="B27" s="106"/>
      <c r="C27" s="106">
        <v>1</v>
      </c>
      <c r="D27" s="106"/>
      <c r="E27" s="106"/>
      <c r="F27" s="35">
        <f>SUM(F11:F26)-(F25)</f>
        <v>0</v>
      </c>
      <c r="G27" s="161" t="s">
        <v>47</v>
      </c>
      <c r="H27" s="162"/>
    </row>
    <row r="28" spans="1:15" ht="16.2" thickBot="1" x14ac:dyDescent="0.35">
      <c r="A28" s="127"/>
      <c r="B28" s="169"/>
      <c r="C28" s="169"/>
      <c r="D28" s="169"/>
      <c r="E28" s="169"/>
      <c r="F28" s="170"/>
      <c r="G28" s="163">
        <f>SUM(H11:H26)</f>
        <v>0</v>
      </c>
      <c r="H28" s="164"/>
      <c r="J28" s="144" t="s">
        <v>50</v>
      </c>
      <c r="K28" s="145"/>
      <c r="L28" s="145"/>
      <c r="M28" s="145"/>
      <c r="N28" s="145"/>
      <c r="O28" s="146"/>
    </row>
    <row r="29" spans="1:15" ht="15.75" customHeight="1" thickBot="1" x14ac:dyDescent="0.35">
      <c r="A29" s="108" t="s">
        <v>15</v>
      </c>
      <c r="B29" s="107"/>
      <c r="C29" s="107" t="s">
        <v>4</v>
      </c>
      <c r="D29" s="107"/>
      <c r="E29" s="107"/>
      <c r="F29" s="28">
        <f>IF(F27&gt;9999,10000,F27)</f>
        <v>0</v>
      </c>
      <c r="G29" s="158" t="s">
        <v>46</v>
      </c>
      <c r="H29" s="159"/>
      <c r="J29" s="55" t="s">
        <v>51</v>
      </c>
      <c r="K29" s="40" t="s">
        <v>52</v>
      </c>
      <c r="L29" s="40" t="s">
        <v>53</v>
      </c>
      <c r="M29" s="40" t="s">
        <v>54</v>
      </c>
      <c r="N29" s="40" t="s">
        <v>55</v>
      </c>
      <c r="O29" s="41" t="s">
        <v>56</v>
      </c>
    </row>
    <row r="30" spans="1:15" ht="15" thickBot="1" x14ac:dyDescent="0.35">
      <c r="A30" s="110" t="s">
        <v>16</v>
      </c>
      <c r="B30" s="109"/>
      <c r="C30" s="109" t="s">
        <v>3</v>
      </c>
      <c r="D30" s="109"/>
      <c r="E30" s="109"/>
      <c r="F30" s="29">
        <f>IF(F27&lt;10000,0,(F27-10000)*0.4)</f>
        <v>0</v>
      </c>
      <c r="G30" s="105">
        <f>IF(K17="y",K14,0)+IF(L17="y",L14,0)+IF(M17="y",M14,0)+IF(N17="y",N14,0)+IF(O17="y",O14,0)</f>
        <v>0</v>
      </c>
      <c r="H30" s="160"/>
      <c r="J30" s="63"/>
      <c r="K30" s="64"/>
      <c r="L30" s="66"/>
      <c r="M30" s="66"/>
      <c r="N30" s="165"/>
      <c r="O30" s="54"/>
    </row>
    <row r="31" spans="1:15" ht="15.75" customHeight="1" thickBot="1" x14ac:dyDescent="0.35">
      <c r="A31" s="121" t="s">
        <v>1</v>
      </c>
      <c r="B31" s="122"/>
      <c r="C31" s="122"/>
      <c r="D31" s="122"/>
      <c r="E31" s="122"/>
      <c r="F31" s="122"/>
      <c r="G31" s="122"/>
      <c r="H31" s="123"/>
      <c r="J31" s="63"/>
      <c r="K31" s="65"/>
      <c r="L31" s="67"/>
      <c r="M31" s="67"/>
      <c r="N31" s="166"/>
      <c r="O31" s="54"/>
    </row>
    <row r="32" spans="1:15" ht="15" customHeight="1" x14ac:dyDescent="0.3">
      <c r="A32" s="117" t="s">
        <v>19</v>
      </c>
      <c r="B32" s="118"/>
      <c r="C32" s="36"/>
      <c r="D32" s="37" t="s">
        <v>40</v>
      </c>
      <c r="E32" s="37"/>
      <c r="F32" s="38">
        <f>F29+F30</f>
        <v>0</v>
      </c>
      <c r="G32" s="154" t="s">
        <v>48</v>
      </c>
      <c r="H32" s="155"/>
      <c r="J32" s="48" t="s">
        <v>69</v>
      </c>
      <c r="K32" s="46">
        <f>(K30*240)*0.8</f>
        <v>0</v>
      </c>
      <c r="L32" s="46">
        <f t="shared" ref="L32:O32" si="4">(L30*240)*0.8</f>
        <v>0</v>
      </c>
      <c r="M32" s="46">
        <f t="shared" si="4"/>
        <v>0</v>
      </c>
      <c r="N32" s="46">
        <f t="shared" si="4"/>
        <v>0</v>
      </c>
      <c r="O32" s="46">
        <f t="shared" si="4"/>
        <v>0</v>
      </c>
    </row>
    <row r="33" spans="1:15" ht="15.75" customHeight="1" thickBot="1" x14ac:dyDescent="0.35">
      <c r="A33" s="119" t="s">
        <v>17</v>
      </c>
      <c r="B33" s="120"/>
      <c r="C33" s="16"/>
      <c r="D33" s="9" t="s">
        <v>41</v>
      </c>
      <c r="E33" s="9"/>
      <c r="F33" s="30">
        <f>SUM(K19)</f>
        <v>0</v>
      </c>
      <c r="G33" s="156"/>
      <c r="H33" s="157"/>
      <c r="J33" s="49" t="s">
        <v>68</v>
      </c>
      <c r="K33" s="47"/>
      <c r="L33" s="50"/>
      <c r="M33" s="50"/>
      <c r="N33" s="51"/>
      <c r="O33" s="51"/>
    </row>
    <row r="34" spans="1:15" ht="17.25" customHeight="1" thickBot="1" x14ac:dyDescent="0.35">
      <c r="A34" s="119" t="s">
        <v>73</v>
      </c>
      <c r="B34" s="120"/>
      <c r="C34" s="16"/>
      <c r="D34" s="9" t="s">
        <v>5</v>
      </c>
      <c r="E34" s="9"/>
      <c r="F34" s="30">
        <f>F32+F33+F25</f>
        <v>0</v>
      </c>
      <c r="G34" s="147">
        <f>SUM(G30,G28)</f>
        <v>0</v>
      </c>
      <c r="H34" s="148"/>
      <c r="J34" s="39"/>
    </row>
    <row r="35" spans="1:15" ht="15.75" customHeight="1" thickBot="1" x14ac:dyDescent="0.35">
      <c r="A35" s="110" t="s">
        <v>14</v>
      </c>
      <c r="B35" s="109"/>
      <c r="C35" s="109" t="s">
        <v>6</v>
      </c>
      <c r="D35" s="109"/>
      <c r="E35" s="109"/>
      <c r="F35" s="31">
        <f>F34/240</f>
        <v>0</v>
      </c>
      <c r="G35" s="149">
        <f>G28/240</f>
        <v>0</v>
      </c>
      <c r="H35" s="150"/>
      <c r="J35" s="55" t="s">
        <v>58</v>
      </c>
      <c r="K35" s="68">
        <f>IF(K33="y",0,K32)+IF(L33="y",0,L32)+IF(M33="y", 0,M32)+IF(N33="y",0,N32)+IF(O33="y",0,O32)</f>
        <v>0</v>
      </c>
      <c r="L35" s="69"/>
      <c r="M35" s="57" t="s">
        <v>57</v>
      </c>
      <c r="N35" s="59" t="str">
        <f>LOOKUP(F35+(K35/240)-K19/240,{0,58,70,82,93,100,108,113,158,200,251,292,334,417,625},{"14kw","18kw","22kw","24kw","26kw","32kw","38kw","48kw","60kw","80kw","100kw","150kw"})</f>
        <v>14kw</v>
      </c>
      <c r="O35" s="61" t="s">
        <v>59</v>
      </c>
    </row>
    <row r="36" spans="1:15" ht="18.75" customHeight="1" thickBot="1" x14ac:dyDescent="0.35">
      <c r="A36" s="90" t="s">
        <v>62</v>
      </c>
      <c r="B36" s="91"/>
      <c r="C36" s="91"/>
      <c r="D36" s="91"/>
      <c r="E36" s="92"/>
      <c r="F36" s="111" t="str">
        <f>LOOKUP(F35,{0,58,70,82,87,100,108,133,158,200,251,292,334,417,625},{"0","14kw","18kw","22kw","24kw","26kw","32kw","38kw","48kw","60kw","80kw","100kw","150kw"})</f>
        <v>0</v>
      </c>
      <c r="G36" s="112"/>
      <c r="H36" s="113"/>
      <c r="J36" s="56"/>
      <c r="K36" s="70"/>
      <c r="L36" s="71"/>
      <c r="M36" s="58"/>
      <c r="N36" s="60"/>
      <c r="O36" s="62"/>
    </row>
    <row r="37" spans="1:15" ht="12" customHeight="1" thickBot="1" x14ac:dyDescent="0.35">
      <c r="A37" s="93"/>
      <c r="B37" s="94"/>
      <c r="C37" s="94"/>
      <c r="D37" s="94"/>
      <c r="E37" s="95"/>
      <c r="F37" s="114"/>
      <c r="G37" s="115"/>
      <c r="H37" s="116"/>
      <c r="J37" s="52" t="s">
        <v>60</v>
      </c>
      <c r="K37" s="52"/>
      <c r="L37" s="52"/>
      <c r="M37" s="52"/>
      <c r="N37" s="45"/>
      <c r="O37" s="45"/>
    </row>
    <row r="38" spans="1:15" ht="12" customHeight="1" x14ac:dyDescent="0.3">
      <c r="A38" s="90" t="s">
        <v>61</v>
      </c>
      <c r="B38" s="91"/>
      <c r="C38" s="91"/>
      <c r="D38" s="91"/>
      <c r="E38" s="92"/>
      <c r="F38" s="111" t="str">
        <f>LOOKUP(F35,{0,58,78,81,88,93,108,133,158,200,251,292,334,417,625},{"0","14kw","18kw","22kw","24kw","26kw","32kw","38kw","48kw","60kw","80kw","100kw","150kw"})</f>
        <v>0</v>
      </c>
      <c r="G38" s="112"/>
      <c r="H38" s="113"/>
      <c r="J38" s="53"/>
      <c r="K38" s="53"/>
      <c r="L38" s="53"/>
      <c r="M38" s="53"/>
      <c r="N38" s="45"/>
      <c r="O38" s="45"/>
    </row>
    <row r="39" spans="1:15" ht="14.4" customHeight="1" thickBot="1" x14ac:dyDescent="0.35">
      <c r="A39" s="93"/>
      <c r="B39" s="94"/>
      <c r="C39" s="94"/>
      <c r="D39" s="94"/>
      <c r="E39" s="95"/>
      <c r="F39" s="114"/>
      <c r="G39" s="115"/>
      <c r="H39" s="116"/>
      <c r="J39" s="53"/>
      <c r="K39" s="53"/>
      <c r="L39" s="53"/>
      <c r="M39" s="53"/>
    </row>
    <row r="41" spans="1:15" x14ac:dyDescent="0.3">
      <c r="A41" t="s">
        <v>25</v>
      </c>
    </row>
  </sheetData>
  <mergeCells count="87">
    <mergeCell ref="A38:E39"/>
    <mergeCell ref="F38:H39"/>
    <mergeCell ref="M17:M18"/>
    <mergeCell ref="N17:N18"/>
    <mergeCell ref="O17:O18"/>
    <mergeCell ref="A28:F28"/>
    <mergeCell ref="M21:M22"/>
    <mergeCell ref="N21:N22"/>
    <mergeCell ref="O21:O22"/>
    <mergeCell ref="M23:M24"/>
    <mergeCell ref="N23:N24"/>
    <mergeCell ref="O23:O24"/>
    <mergeCell ref="A19:C19"/>
    <mergeCell ref="A20:C20"/>
    <mergeCell ref="J21:K22"/>
    <mergeCell ref="L23:L24"/>
    <mergeCell ref="L21:L22"/>
    <mergeCell ref="J28:O28"/>
    <mergeCell ref="G34:H34"/>
    <mergeCell ref="G35:H35"/>
    <mergeCell ref="A21:C21"/>
    <mergeCell ref="A22:C22"/>
    <mergeCell ref="A23:C23"/>
    <mergeCell ref="A24:C24"/>
    <mergeCell ref="A25:C25"/>
    <mergeCell ref="A26:C26"/>
    <mergeCell ref="G32:H33"/>
    <mergeCell ref="G29:H29"/>
    <mergeCell ref="G30:H30"/>
    <mergeCell ref="G27:H27"/>
    <mergeCell ref="G28:H28"/>
    <mergeCell ref="N30:N31"/>
    <mergeCell ref="M3:N3"/>
    <mergeCell ref="M4:N4"/>
    <mergeCell ref="M5:N5"/>
    <mergeCell ref="J19:J20"/>
    <mergeCell ref="N14:N16"/>
    <mergeCell ref="J10:O10"/>
    <mergeCell ref="N12:N13"/>
    <mergeCell ref="O12:O13"/>
    <mergeCell ref="K12:K13"/>
    <mergeCell ref="M12:M13"/>
    <mergeCell ref="L12:L13"/>
    <mergeCell ref="J11:J13"/>
    <mergeCell ref="O14:O16"/>
    <mergeCell ref="L14:L16"/>
    <mergeCell ref="M14:M16"/>
    <mergeCell ref="L17:L18"/>
    <mergeCell ref="A36:E37"/>
    <mergeCell ref="J23:K24"/>
    <mergeCell ref="L19:O20"/>
    <mergeCell ref="A27:B27"/>
    <mergeCell ref="C27:E27"/>
    <mergeCell ref="C29:E29"/>
    <mergeCell ref="A29:B29"/>
    <mergeCell ref="C35:E35"/>
    <mergeCell ref="A35:B35"/>
    <mergeCell ref="F36:H37"/>
    <mergeCell ref="C30:E30"/>
    <mergeCell ref="A30:B30"/>
    <mergeCell ref="A32:B32"/>
    <mergeCell ref="A33:B33"/>
    <mergeCell ref="A34:B34"/>
    <mergeCell ref="A31:H31"/>
    <mergeCell ref="A10:C10"/>
    <mergeCell ref="J14:J16"/>
    <mergeCell ref="K14:K16"/>
    <mergeCell ref="K19:K20"/>
    <mergeCell ref="A11:C11"/>
    <mergeCell ref="J17:J18"/>
    <mergeCell ref="K17:K18"/>
    <mergeCell ref="A13:C13"/>
    <mergeCell ref="A14:C14"/>
    <mergeCell ref="A16:C16"/>
    <mergeCell ref="A17:C17"/>
    <mergeCell ref="A18:C18"/>
    <mergeCell ref="J37:M39"/>
    <mergeCell ref="O30:O31"/>
    <mergeCell ref="J35:J36"/>
    <mergeCell ref="M35:M36"/>
    <mergeCell ref="N35:N36"/>
    <mergeCell ref="O35:O36"/>
    <mergeCell ref="J29:J31"/>
    <mergeCell ref="K30:K31"/>
    <mergeCell ref="L30:L31"/>
    <mergeCell ref="M30:M31"/>
    <mergeCell ref="K35:L36"/>
  </mergeCells>
  <phoneticPr fontId="0" type="noConversion"/>
  <dataValidations count="1">
    <dataValidation type="list" allowBlank="1" showInputMessage="1" showErrorMessage="1" sqref="E16" xr:uid="{3218DC78-2905-4B51-A2B0-B2308193382F}">
      <formula1>"7000,10200"</formula1>
    </dataValidation>
  </dataValidations>
  <printOptions horizontalCentered="1"/>
  <pageMargins left="0.45" right="0.45" top="0.25" bottom="0.25" header="0" footer="0"/>
  <pageSetup orientation="landscape" r:id="rId1"/>
  <rowBreaks count="1" manualBreakCount="1">
    <brk id="4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Mike Grosz</cp:lastModifiedBy>
  <cp:lastPrinted>2021-09-12T09:43:55Z</cp:lastPrinted>
  <dcterms:created xsi:type="dcterms:W3CDTF">2009-06-17T15:44:42Z</dcterms:created>
  <dcterms:modified xsi:type="dcterms:W3CDTF">2023-08-28T20:10:58Z</dcterms:modified>
</cp:coreProperties>
</file>